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greenhomeloans0-my.sharepoint.com/personal/dlangei_evergreenhomeloans_com/Documents/Desktop/Dylan/The Circuit/Tools &amp; Tracking/"/>
    </mc:Choice>
  </mc:AlternateContent>
  <xr:revisionPtr revIDLastSave="74" documentId="8_{E89F5594-D41A-4988-B0DD-95920405573D}" xr6:coauthVersionLast="47" xr6:coauthVersionMax="47" xr10:uidLastSave="{27DAD553-B6A2-4CE4-B73D-CDA58D1B1940}"/>
  <bookViews>
    <workbookView xWindow="28680" yWindow="-120" windowWidth="29040" windowHeight="15840" xr2:uid="{7E6AADD2-6D8D-4F9E-AE47-ECD666E2E6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I14" i="1"/>
  <c r="M14" i="1" l="1"/>
  <c r="M15" i="1" s="1"/>
  <c r="M16" i="1" s="1"/>
  <c r="M19" i="1" s="1"/>
  <c r="M21" i="1" s="1"/>
  <c r="M33" i="1"/>
  <c r="M9" i="1"/>
  <c r="M8" i="1"/>
  <c r="D10" i="1"/>
  <c r="I17" i="1"/>
  <c r="I20" i="1"/>
  <c r="E31" i="1"/>
  <c r="I28" i="1" s="1"/>
  <c r="M10" i="1" l="1"/>
  <c r="M22" i="1" s="1"/>
  <c r="I32" i="1" s="1"/>
  <c r="D9" i="1"/>
  <c r="C30" i="1" l="1"/>
  <c r="M26" i="1" s="1"/>
  <c r="M29" i="1" s="1"/>
  <c r="M31" i="1" s="1"/>
  <c r="I29" i="1" s="1"/>
  <c r="I33" i="1" s="1"/>
  <c r="D7" i="1"/>
  <c r="E12" i="1" s="1"/>
  <c r="M32" i="1" l="1"/>
  <c r="M34" i="1" s="1"/>
  <c r="I7" i="1"/>
  <c r="I8" i="1" s="1"/>
  <c r="I18" i="1"/>
  <c r="D32" i="1"/>
  <c r="I19" i="1" l="1"/>
  <c r="I22" i="1" s="1"/>
  <c r="I24" i="1" s="1"/>
  <c r="I31" i="1" s="1"/>
  <c r="I35" i="1" s="1"/>
  <c r="H18" i="1"/>
  <c r="I11" i="1"/>
  <c r="I13" i="1" s="1"/>
  <c r="I30" i="1" s="1"/>
  <c r="H7" i="1"/>
  <c r="I34" i="1" l="1"/>
</calcChain>
</file>

<file path=xl/sharedStrings.xml><?xml version="1.0" encoding="utf-8"?>
<sst xmlns="http://schemas.openxmlformats.org/spreadsheetml/2006/main" count="92" uniqueCount="65">
  <si>
    <t>Sales Price</t>
  </si>
  <si>
    <t>Mortgage Balance</t>
  </si>
  <si>
    <t>Realtor Fee</t>
  </si>
  <si>
    <t>Estimated Proceeds</t>
  </si>
  <si>
    <t>Debts</t>
  </si>
  <si>
    <t>Balance</t>
  </si>
  <si>
    <t>Rate</t>
  </si>
  <si>
    <t>Payment</t>
  </si>
  <si>
    <t>Mastercard</t>
  </si>
  <si>
    <t>Auto Loan</t>
  </si>
  <si>
    <t>Student Loans</t>
  </si>
  <si>
    <t>Discover</t>
  </si>
  <si>
    <t>Blended Rate of All Debts</t>
  </si>
  <si>
    <t>Input Additional Debts</t>
  </si>
  <si>
    <t>Down Payment</t>
  </si>
  <si>
    <t>Loan Amount</t>
  </si>
  <si>
    <t>Interest Rate</t>
  </si>
  <si>
    <t>Principal &amp; Interest Payment</t>
  </si>
  <si>
    <t>Total Balances</t>
  </si>
  <si>
    <t>Total Monthly Payments</t>
  </si>
  <si>
    <t>Debt Schedule To Be Paid Off</t>
  </si>
  <si>
    <t>New Home Purchase</t>
  </si>
  <si>
    <t>Current Mortgage &amp; Current Debt Schedule</t>
  </si>
  <si>
    <t>Total Monthly Expenditure Options</t>
  </si>
  <si>
    <t xml:space="preserve">Title, Escrow, Recording </t>
  </si>
  <si>
    <r>
      <t>Down Payment -</t>
    </r>
    <r>
      <rPr>
        <b/>
        <u/>
        <sz val="11"/>
        <color theme="1"/>
        <rFont val="Calibri"/>
        <family val="2"/>
        <scheme val="minor"/>
      </rPr>
      <t xml:space="preserve"> Min. 5% Down</t>
    </r>
  </si>
  <si>
    <t>Excise Tax (~1.78% in WA)</t>
  </si>
  <si>
    <t>Rent Current Home</t>
  </si>
  <si>
    <t>Rental Income</t>
  </si>
  <si>
    <t>Loan Payment</t>
  </si>
  <si>
    <t>HELOC</t>
  </si>
  <si>
    <t>Total Net Income</t>
  </si>
  <si>
    <t>HELOC Payment</t>
  </si>
  <si>
    <t>Taxes/Insurance/Other Costs</t>
  </si>
  <si>
    <t>Current Debt</t>
  </si>
  <si>
    <t>Refinance Current Home</t>
  </si>
  <si>
    <t>New Mortgage Balance</t>
  </si>
  <si>
    <t>Monthly Payment Increase</t>
  </si>
  <si>
    <t>Monthly Debt Paid Off (ex. Mtg)</t>
  </si>
  <si>
    <t>Mortgage (PITI)</t>
  </si>
  <si>
    <t>New Home Purchase w/ Renting Home</t>
  </si>
  <si>
    <t>Total Mortgage Payment</t>
  </si>
  <si>
    <t>Refinance/Debt Consolidation</t>
  </si>
  <si>
    <t>Total Mortage Payment</t>
  </si>
  <si>
    <t>Total Monthly Debts (ex. Mtg)</t>
  </si>
  <si>
    <t>Monthly Cash Flow Savings</t>
  </si>
  <si>
    <t>Debt After Refinance</t>
  </si>
  <si>
    <t>Fill in</t>
  </si>
  <si>
    <t>OPTION 1: All Proceeds Towards Down Payment</t>
  </si>
  <si>
    <t>OPTION 2: Proceeds Towards Down Payment &amp; Debt Payoff</t>
  </si>
  <si>
    <t>OPTION 3: Buying new home, renting dept residence</t>
  </si>
  <si>
    <t>OPT 1: Sell Home, Buy New Home &amp; Don’t Payoff Debts</t>
  </si>
  <si>
    <t>OPT 2: Sell Home, Buy New Home &amp; DO Payoff Debts</t>
  </si>
  <si>
    <t>OPT 3: Rent Current Home, Buy New Home, Don't Payoff Debts</t>
  </si>
  <si>
    <t>OPTION 3: Rent Current Home, No Debt Payoff</t>
  </si>
  <si>
    <t>Total Monthly Debts (ex. Mtg/HELOC)</t>
  </si>
  <si>
    <t>Down Payment (not using net proceed)</t>
  </si>
  <si>
    <t>Totals (locked)</t>
  </si>
  <si>
    <t>Loan Term (Months)</t>
  </si>
  <si>
    <t>Taxes/Insurance/PMI (under 20% down)</t>
  </si>
  <si>
    <t>Expenses/Vacancy (typically 25%)</t>
  </si>
  <si>
    <t>Monthly Cash Flow Savings After Refinance</t>
  </si>
  <si>
    <t>Monthly Cash Flow Savings Between Opt 1 &amp; 2</t>
  </si>
  <si>
    <t>Monthly Cash Flow Savings Between Opt 2 &amp; 3</t>
  </si>
  <si>
    <t>Contact me for a custom quote - Dylan@evergreenhomeloans.com / 360-927-5897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</si>
</sst>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1">
    <xf numFmtId="0" fontId="0" fillId="0" borderId="0" xfId="0"/>
    <xf numFmtId="9" fontId="0" fillId="2" borderId="0" xfId="0" applyNumberFormat="1" applyFill="1" applyProtection="1">
      <protection locked="0"/>
    </xf>
    <xf numFmtId="164" fontId="0" fillId="2" borderId="13" xfId="0" applyNumberFormat="1" applyFill="1" applyBorder="1" applyProtection="1">
      <protection locked="0"/>
    </xf>
    <xf numFmtId="10" fontId="0" fillId="2" borderId="2" xfId="0" applyNumberFormat="1" applyFill="1" applyBorder="1" applyProtection="1">
      <protection locked="0"/>
    </xf>
    <xf numFmtId="0" fontId="0" fillId="0" borderId="0" xfId="0" applyProtection="1">
      <protection hidden="1"/>
    </xf>
    <xf numFmtId="10" fontId="0" fillId="2" borderId="0" xfId="0" applyNumberFormat="1" applyFill="1" applyProtection="1">
      <protection locked="0"/>
    </xf>
    <xf numFmtId="44" fontId="0" fillId="4" borderId="13" xfId="1" applyFont="1" applyFill="1" applyBorder="1" applyProtection="1">
      <protection hidden="1"/>
    </xf>
    <xf numFmtId="44" fontId="0" fillId="2" borderId="13" xfId="1" applyFont="1" applyFill="1" applyBorder="1" applyProtection="1">
      <protection locked="0"/>
    </xf>
    <xf numFmtId="44" fontId="0" fillId="2" borderId="21" xfId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44" fontId="0" fillId="2" borderId="0" xfId="1" applyFont="1" applyFill="1" applyProtection="1">
      <protection locked="0"/>
    </xf>
    <xf numFmtId="44" fontId="0" fillId="2" borderId="15" xfId="1" applyFont="1" applyFill="1" applyBorder="1" applyProtection="1">
      <protection locked="0"/>
    </xf>
    <xf numFmtId="10" fontId="0" fillId="2" borderId="22" xfId="0" applyNumberFormat="1" applyFill="1" applyBorder="1" applyProtection="1">
      <protection locked="0"/>
    </xf>
    <xf numFmtId="8" fontId="0" fillId="4" borderId="13" xfId="1" applyNumberFormat="1" applyFont="1" applyFill="1" applyBorder="1" applyProtection="1">
      <protection hidden="1"/>
    </xf>
    <xf numFmtId="44" fontId="0" fillId="0" borderId="13" xfId="1" applyFont="1" applyFill="1" applyBorder="1" applyProtection="1">
      <protection locked="0"/>
    </xf>
    <xf numFmtId="44" fontId="8" fillId="4" borderId="13" xfId="1" applyFont="1" applyFill="1" applyBorder="1" applyProtection="1">
      <protection hidden="1"/>
    </xf>
    <xf numFmtId="8" fontId="8" fillId="4" borderId="13" xfId="1" applyNumberFormat="1" applyFont="1" applyFill="1" applyBorder="1" applyProtection="1">
      <protection hidden="1"/>
    </xf>
    <xf numFmtId="0" fontId="0" fillId="4" borderId="13" xfId="0" applyFill="1" applyBorder="1" applyProtection="1">
      <protection hidden="1"/>
    </xf>
    <xf numFmtId="44" fontId="0" fillId="4" borderId="0" xfId="1" applyFont="1" applyFill="1" applyProtection="1">
      <protection hidden="1"/>
    </xf>
    <xf numFmtId="44" fontId="10" fillId="5" borderId="13" xfId="1" applyFont="1" applyFill="1" applyBorder="1" applyProtection="1">
      <protection hidden="1"/>
    </xf>
    <xf numFmtId="44" fontId="6" fillId="5" borderId="11" xfId="1" applyFont="1" applyFill="1" applyBorder="1" applyProtection="1">
      <protection hidden="1"/>
    </xf>
    <xf numFmtId="44" fontId="6" fillId="5" borderId="19" xfId="1" applyFont="1" applyFill="1" applyBorder="1" applyProtection="1">
      <protection hidden="1"/>
    </xf>
    <xf numFmtId="44" fontId="11" fillId="5" borderId="13" xfId="1" applyFont="1" applyFill="1" applyBorder="1" applyProtection="1">
      <protection hidden="1"/>
    </xf>
    <xf numFmtId="8" fontId="6" fillId="5" borderId="13" xfId="1" applyNumberFormat="1" applyFont="1" applyFill="1" applyBorder="1" applyProtection="1">
      <protection hidden="1"/>
    </xf>
    <xf numFmtId="44" fontId="10" fillId="5" borderId="17" xfId="1" applyFont="1" applyFill="1" applyBorder="1" applyProtection="1">
      <protection hidden="1"/>
    </xf>
    <xf numFmtId="10" fontId="1" fillId="5" borderId="0" xfId="0" applyNumberFormat="1" applyFont="1" applyFill="1" applyProtection="1">
      <protection hidden="1"/>
    </xf>
    <xf numFmtId="44" fontId="1" fillId="5" borderId="13" xfId="1" applyFont="1" applyFill="1" applyBorder="1" applyProtection="1">
      <protection hidden="1"/>
    </xf>
    <xf numFmtId="44" fontId="1" fillId="5" borderId="0" xfId="1" applyFont="1" applyFill="1" applyProtection="1">
      <protection hidden="1"/>
    </xf>
    <xf numFmtId="10" fontId="0" fillId="4" borderId="0" xfId="0" applyNumberFormat="1" applyFill="1" applyProtection="1">
      <protection hidden="1"/>
    </xf>
    <xf numFmtId="44" fontId="0" fillId="5" borderId="21" xfId="1" applyFont="1" applyFill="1" applyBorder="1" applyProtection="1">
      <protection hidden="1"/>
    </xf>
    <xf numFmtId="44" fontId="1" fillId="7" borderId="21" xfId="1" applyFont="1" applyFill="1" applyBorder="1" applyProtection="1">
      <protection hidden="1"/>
    </xf>
    <xf numFmtId="44" fontId="1" fillId="7" borderId="21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7" fontId="0" fillId="0" borderId="5" xfId="0" applyNumberFormat="1" applyBorder="1" applyProtection="1">
      <protection locked="0"/>
    </xf>
    <xf numFmtId="0" fontId="0" fillId="0" borderId="12" xfId="0" applyBorder="1" applyProtection="1">
      <protection locked="0"/>
    </xf>
    <xf numFmtId="7" fontId="0" fillId="0" borderId="0" xfId="0" applyNumberFormat="1" applyProtection="1">
      <protection locked="0"/>
    </xf>
    <xf numFmtId="7" fontId="0" fillId="0" borderId="13" xfId="0" applyNumberFormat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44" fontId="6" fillId="0" borderId="0" xfId="1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7" fontId="0" fillId="0" borderId="6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6" fillId="0" borderId="1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44" fontId="0" fillId="2" borderId="22" xfId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Protection="1">
      <protection locked="0"/>
    </xf>
    <xf numFmtId="0" fontId="8" fillId="2" borderId="13" xfId="1" applyNumberFormat="1" applyFont="1" applyFill="1" applyBorder="1" applyProtection="1">
      <protection locked="0"/>
    </xf>
    <xf numFmtId="10" fontId="8" fillId="2" borderId="13" xfId="2" applyNumberFormat="1" applyFont="1" applyFill="1" applyBorder="1" applyProtection="1"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2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8" fontId="0" fillId="2" borderId="13" xfId="1" applyNumberFormat="1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1" fillId="0" borderId="18" xfId="0" applyFont="1" applyBorder="1" applyProtection="1">
      <protection locked="0"/>
    </xf>
    <xf numFmtId="8" fontId="7" fillId="0" borderId="1" xfId="0" applyNumberFormat="1" applyFont="1" applyBorder="1" applyProtection="1">
      <protection locked="0"/>
    </xf>
    <xf numFmtId="10" fontId="0" fillId="0" borderId="0" xfId="0" applyNumberFormat="1"/>
    <xf numFmtId="44" fontId="0" fillId="0" borderId="13" xfId="1" applyFont="1" applyBorder="1" applyProtection="1"/>
    <xf numFmtId="7" fontId="0" fillId="0" borderId="0" xfId="0" applyNumberFormat="1"/>
    <xf numFmtId="0" fontId="1" fillId="0" borderId="0" xfId="0" applyFont="1"/>
    <xf numFmtId="0" fontId="0" fillId="0" borderId="13" xfId="0" applyBorder="1"/>
    <xf numFmtId="44" fontId="0" fillId="2" borderId="13" xfId="1" applyFont="1" applyFill="1" applyBorder="1" applyProtection="1">
      <protection locked="0" hidden="1"/>
    </xf>
    <xf numFmtId="44" fontId="8" fillId="2" borderId="13" xfId="1" applyFont="1" applyFill="1" applyBorder="1" applyProtection="1">
      <protection locked="0" hidden="1"/>
    </xf>
    <xf numFmtId="0" fontId="0" fillId="0" borderId="0" xfId="0" applyProtection="1">
      <protection locked="0" hidden="1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9" fillId="4" borderId="28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389659</xdr:colOff>
      <xdr:row>35</xdr:row>
      <xdr:rowOff>0</xdr:rowOff>
    </xdr:from>
    <xdr:to>
      <xdr:col>13</xdr:col>
      <xdr:colOff>17318</xdr:colOff>
      <xdr:row>42</xdr:row>
      <xdr:rowOff>56029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536430-728F-ACB6-FB8F-55B71D000FFE}"/>
            </a:ext>
          </a:extLst>
        </xdr:cNvPr>
        <xdr:cNvSpPr txBox="1"/>
      </xdr:nvSpPr>
      <xdr:spPr>
        <a:xfrm>
          <a:off x="389659" y="7135091"/>
          <a:ext cx="12451773" cy="1502097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1173260</xdr:colOff>
      <xdr:row>36</xdr:row>
      <xdr:rowOff>189124</xdr:rowOff>
    </xdr:from>
    <xdr:to>
      <xdr:col>4</xdr:col>
      <xdr:colOff>117828</xdr:colOff>
      <xdr:row>41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B4AEF7C-2BE5-7ECE-C6D8-78EC26E214BD}"/>
            </a:ext>
          </a:extLst>
        </xdr:cNvPr>
        <xdr:cNvSpPr txBox="1"/>
      </xdr:nvSpPr>
      <xdr:spPr>
        <a:xfrm>
          <a:off x="1571578" y="7627283"/>
          <a:ext cx="2356250" cy="858626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</a:rPr>
            <a:t>Dylan Langei</a:t>
          </a:r>
        </a:p>
        <a:p>
          <a:r>
            <a:rPr lang="en-US" sz="1100" b="1">
              <a:solidFill>
                <a:schemeClr val="bg1"/>
              </a:solidFill>
            </a:rPr>
            <a:t>360-927-5897</a:t>
          </a:r>
        </a:p>
        <a:p>
          <a:r>
            <a:rPr lang="en-US" sz="1100">
              <a:solidFill>
                <a:schemeClr val="bg1"/>
              </a:solidFill>
            </a:rPr>
            <a:t>NMLS:  #1424295</a:t>
          </a:r>
        </a:p>
        <a:p>
          <a:r>
            <a:rPr lang="en-US" sz="1100">
              <a:solidFill>
                <a:schemeClr val="bg1"/>
              </a:solidFill>
            </a:rPr>
            <a:t>Dylan@evergreenhomeloans.com</a:t>
          </a:r>
        </a:p>
      </xdr:txBody>
    </xdr:sp>
    <xdr:clientData/>
  </xdr:twoCellAnchor>
  <xdr:twoCellAnchor editAs="oneCell">
    <xdr:from>
      <xdr:col>1</xdr:col>
      <xdr:colOff>265376</xdr:colOff>
      <xdr:row>36</xdr:row>
      <xdr:rowOff>162376</xdr:rowOff>
    </xdr:from>
    <xdr:to>
      <xdr:col>1</xdr:col>
      <xdr:colOff>1083593</xdr:colOff>
      <xdr:row>41</xdr:row>
      <xdr:rowOff>81722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E2CD7AB-69C2-2C89-B854-7EB4C9B86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" r="112"/>
        <a:stretch/>
      </xdr:blipFill>
      <xdr:spPr>
        <a:xfrm>
          <a:off x="663694" y="7600535"/>
          <a:ext cx="818217" cy="87184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11206</xdr:rowOff>
    </xdr:from>
    <xdr:to>
      <xdr:col>6</xdr:col>
      <xdr:colOff>1333500</xdr:colOff>
      <xdr:row>36</xdr:row>
      <xdr:rowOff>134471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02BF07-5914-4D7E-EED8-72F76D245DB2}"/>
            </a:ext>
          </a:extLst>
        </xdr:cNvPr>
        <xdr:cNvSpPr txBox="1"/>
      </xdr:nvSpPr>
      <xdr:spPr>
        <a:xfrm>
          <a:off x="0" y="6555441"/>
          <a:ext cx="5804647" cy="313765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i="1">
              <a:solidFill>
                <a:schemeClr val="bg1"/>
              </a:solidFill>
              <a:latin typeface="+mn-lt"/>
            </a:rPr>
            <a:t>Contact</a:t>
          </a:r>
          <a:r>
            <a:rPr lang="en-US" sz="1800" i="1" baseline="0">
              <a:solidFill>
                <a:schemeClr val="bg1"/>
              </a:solidFill>
              <a:latin typeface="+mn-lt"/>
            </a:rPr>
            <a:t> me </a:t>
          </a:r>
          <a:r>
            <a:rPr lang="en-US" sz="1800" i="1">
              <a:solidFill>
                <a:schemeClr val="bg1"/>
              </a:solidFill>
              <a:latin typeface="+mn-lt"/>
            </a:rPr>
            <a:t>to discuss your personalized mortgage options!</a:t>
          </a:r>
        </a:p>
      </xdr:txBody>
    </xdr:sp>
    <xdr:clientData/>
  </xdr:twoCellAnchor>
  <xdr:twoCellAnchor editAs="oneCell">
    <xdr:from>
      <xdr:col>8</xdr:col>
      <xdr:colOff>514452</xdr:colOff>
      <xdr:row>35</xdr:row>
      <xdr:rowOff>225135</xdr:rowOff>
    </xdr:from>
    <xdr:to>
      <xdr:col>10</xdr:col>
      <xdr:colOff>1290712</xdr:colOff>
      <xdr:row>41</xdr:row>
      <xdr:rowOff>22587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863F67-233B-56F1-E2ED-29059853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5838" y="7264976"/>
          <a:ext cx="1893283" cy="1053020"/>
        </a:xfrm>
        <a:prstGeom prst="rect">
          <a:avLst/>
        </a:prstGeom>
      </xdr:spPr>
    </xdr:pic>
    <xdr:clientData/>
  </xdr:twoCellAnchor>
  <xdr:twoCellAnchor editAs="oneCell">
    <xdr:from>
      <xdr:col>11</xdr:col>
      <xdr:colOff>90874</xdr:colOff>
      <xdr:row>35</xdr:row>
      <xdr:rowOff>154489</xdr:rowOff>
    </xdr:from>
    <xdr:to>
      <xdr:col>12</xdr:col>
      <xdr:colOff>762000</xdr:colOff>
      <xdr:row>41</xdr:row>
      <xdr:rowOff>90897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05F7B3-16DC-46E4-8F83-404C6997B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3556" y="7194330"/>
          <a:ext cx="1147376" cy="1191976"/>
        </a:xfrm>
        <a:prstGeom prst="rect">
          <a:avLst/>
        </a:prstGeom>
      </xdr:spPr>
    </xdr:pic>
    <xdr:clientData/>
  </xdr:twoCellAnchor>
  <xdr:twoCellAnchor>
    <xdr:from>
      <xdr:col>10</xdr:col>
      <xdr:colOff>1376795</xdr:colOff>
      <xdr:row>37</xdr:row>
      <xdr:rowOff>17319</xdr:rowOff>
    </xdr:from>
    <xdr:to>
      <xdr:col>10</xdr:col>
      <xdr:colOff>1887682</xdr:colOff>
      <xdr:row>39</xdr:row>
      <xdr:rowOff>173181</xdr:rowOff>
    </xdr:to>
    <xdr:sp macro="" textlink="">
      <xdr:nvSpPr>
        <xdr:cNvPr id="8" name="Plus Sign 7">
          <a:extLst>
            <a:ext uri="{FF2B5EF4-FFF2-40B4-BE49-F238E27FC236}">
              <a16:creationId xmlns:a16="http://schemas.microsoft.com/office/drawing/2014/main" id="{0357A4A6-30B1-A800-8EEE-02E2AA82BF25}"/>
            </a:ext>
          </a:extLst>
        </xdr:cNvPr>
        <xdr:cNvSpPr/>
      </xdr:nvSpPr>
      <xdr:spPr>
        <a:xfrm>
          <a:off x="10815204" y="7550728"/>
          <a:ext cx="510887" cy="536862"/>
        </a:xfrm>
        <a:prstGeom prst="mathPlu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A754-D51D-46F1-910A-B42A62878BCA}">
  <dimension ref="B1:M43"/>
  <sheetViews>
    <sheetView showGridLines="0" tabSelected="1" zoomScale="110" zoomScaleNormal="110" workbookViewId="0">
      <selection activeCell="E16" sqref="E16:E17"/>
    </sheetView>
  </sheetViews>
  <sheetFormatPr defaultRowHeight="15" x14ac:dyDescent="0.25"/>
  <cols>
    <col min="1" max="1" width="6" style="33" customWidth="1"/>
    <col min="2" max="2" width="25.5703125" style="33" customWidth="1"/>
    <col min="3" max="3" width="12.5703125" style="33" bestFit="1" customWidth="1"/>
    <col min="4" max="4" width="13" style="33" customWidth="1"/>
    <col min="5" max="5" width="12.5703125" style="33" bestFit="1" customWidth="1"/>
    <col min="6" max="6" width="1.7109375" style="33" customWidth="1"/>
    <col min="7" max="7" width="32.140625" style="33" customWidth="1"/>
    <col min="8" max="8" width="21.140625" style="33" customWidth="1"/>
    <col min="9" max="9" width="14.5703125" style="33" bestFit="1" customWidth="1"/>
    <col min="10" max="10" width="2.140625" style="33" customWidth="1"/>
    <col min="11" max="11" width="29.5703125" style="33" bestFit="1" customWidth="1"/>
    <col min="12" max="12" width="7.140625" style="33" bestFit="1" customWidth="1"/>
    <col min="13" max="13" width="14.28515625" style="33" bestFit="1" customWidth="1"/>
    <col min="14" max="16384" width="9.140625" style="33"/>
  </cols>
  <sheetData>
    <row r="1" spans="2:13" x14ac:dyDescent="0.25">
      <c r="B1" s="32"/>
      <c r="C1" s="33" t="s">
        <v>47</v>
      </c>
    </row>
    <row r="2" spans="2:13" x14ac:dyDescent="0.25">
      <c r="B2" s="34"/>
      <c r="C2" s="35"/>
      <c r="D2" s="33" t="s">
        <v>57</v>
      </c>
    </row>
    <row r="3" spans="2:13" ht="15.75" thickBot="1" x14ac:dyDescent="0.3">
      <c r="B3" s="36"/>
    </row>
    <row r="4" spans="2:13" ht="18.75" x14ac:dyDescent="0.3">
      <c r="B4" s="85" t="s">
        <v>22</v>
      </c>
      <c r="C4" s="86"/>
      <c r="D4" s="86"/>
      <c r="E4" s="87"/>
      <c r="G4" s="85" t="s">
        <v>21</v>
      </c>
      <c r="H4" s="86"/>
      <c r="I4" s="87"/>
      <c r="K4" s="85" t="s">
        <v>27</v>
      </c>
      <c r="L4" s="86"/>
      <c r="M4" s="87"/>
    </row>
    <row r="5" spans="2:13" x14ac:dyDescent="0.25">
      <c r="B5" s="37" t="s">
        <v>0</v>
      </c>
      <c r="C5" s="38"/>
      <c r="D5" s="39"/>
      <c r="E5" s="11">
        <v>650000</v>
      </c>
      <c r="G5" s="88" t="s">
        <v>48</v>
      </c>
      <c r="H5" s="89"/>
      <c r="I5" s="90"/>
      <c r="K5" s="88" t="s">
        <v>54</v>
      </c>
      <c r="L5" s="89"/>
      <c r="M5" s="90"/>
    </row>
    <row r="6" spans="2:13" x14ac:dyDescent="0.25">
      <c r="B6" s="40"/>
      <c r="D6" s="41"/>
      <c r="E6" s="42"/>
      <c r="G6" s="40" t="s">
        <v>0</v>
      </c>
      <c r="I6" s="7">
        <v>800000</v>
      </c>
      <c r="K6" s="40" t="s">
        <v>28</v>
      </c>
      <c r="M6" s="7">
        <v>3000</v>
      </c>
    </row>
    <row r="7" spans="2:13" x14ac:dyDescent="0.25">
      <c r="B7" s="40" t="s">
        <v>1</v>
      </c>
      <c r="D7" s="18">
        <f>C16+C17</f>
        <v>350000</v>
      </c>
      <c r="E7" s="42"/>
      <c r="G7" s="40" t="s">
        <v>14</v>
      </c>
      <c r="H7" s="28">
        <f>I7/I6</f>
        <v>0.30866250000000001</v>
      </c>
      <c r="I7" s="6">
        <f>E12</f>
        <v>246930</v>
      </c>
      <c r="K7" s="40" t="s">
        <v>60</v>
      </c>
      <c r="L7" s="5">
        <v>0.25</v>
      </c>
      <c r="M7" s="6">
        <f>M6-(M6*L7)</f>
        <v>2250</v>
      </c>
    </row>
    <row r="8" spans="2:13" x14ac:dyDescent="0.25">
      <c r="B8" s="40" t="s">
        <v>24</v>
      </c>
      <c r="D8" s="10">
        <v>2500</v>
      </c>
      <c r="E8" s="42"/>
      <c r="G8" s="40" t="s">
        <v>15</v>
      </c>
      <c r="H8" s="4"/>
      <c r="I8" s="6">
        <f>I6-I7</f>
        <v>553070</v>
      </c>
      <c r="K8" s="40" t="s">
        <v>29</v>
      </c>
      <c r="M8" s="6">
        <f>E16</f>
        <v>1800</v>
      </c>
    </row>
    <row r="9" spans="2:13" x14ac:dyDescent="0.25">
      <c r="B9" s="40" t="s">
        <v>2</v>
      </c>
      <c r="C9" s="1">
        <v>0.06</v>
      </c>
      <c r="D9" s="18">
        <f>C9*E5</f>
        <v>39000</v>
      </c>
      <c r="E9" s="42"/>
      <c r="G9" s="40" t="s">
        <v>58</v>
      </c>
      <c r="I9" s="43">
        <v>360</v>
      </c>
      <c r="K9" s="40" t="s">
        <v>32</v>
      </c>
      <c r="M9" s="6">
        <f>E17</f>
        <v>750</v>
      </c>
    </row>
    <row r="10" spans="2:13" x14ac:dyDescent="0.25">
      <c r="B10" s="40" t="s">
        <v>26</v>
      </c>
      <c r="C10" s="5">
        <v>1.78E-2</v>
      </c>
      <c r="D10" s="18">
        <f>E5*C10</f>
        <v>11570</v>
      </c>
      <c r="E10" s="42"/>
      <c r="G10" s="40" t="s">
        <v>16</v>
      </c>
      <c r="I10" s="2">
        <v>6.5000000000000002E-2</v>
      </c>
      <c r="K10" s="44" t="s">
        <v>31</v>
      </c>
      <c r="L10" s="45"/>
      <c r="M10" s="20">
        <f>M7-M8-M9</f>
        <v>-300</v>
      </c>
    </row>
    <row r="11" spans="2:13" ht="15.75" thickBot="1" x14ac:dyDescent="0.3">
      <c r="B11" s="40"/>
      <c r="D11" s="41"/>
      <c r="E11" s="42"/>
      <c r="G11" s="40" t="s">
        <v>17</v>
      </c>
      <c r="I11" s="13">
        <f>PMT(I10/12,I9,-I8)</f>
        <v>3495.778617532535</v>
      </c>
      <c r="K11" s="46"/>
      <c r="L11" s="46"/>
      <c r="M11" s="47"/>
    </row>
    <row r="12" spans="2:13" ht="20.25" x14ac:dyDescent="0.4">
      <c r="B12" s="48" t="s">
        <v>3</v>
      </c>
      <c r="C12" s="49"/>
      <c r="D12" s="50"/>
      <c r="E12" s="24">
        <f>E5-(SUM(D7:D10))</f>
        <v>246930</v>
      </c>
      <c r="G12" s="40" t="s">
        <v>59</v>
      </c>
      <c r="I12" s="7">
        <v>800</v>
      </c>
      <c r="K12" s="99" t="s">
        <v>40</v>
      </c>
      <c r="L12" s="100"/>
      <c r="M12" s="101"/>
    </row>
    <row r="13" spans="2:13" ht="17.25" x14ac:dyDescent="0.4">
      <c r="B13" s="102" t="s">
        <v>64</v>
      </c>
      <c r="C13" s="103"/>
      <c r="D13" s="103"/>
      <c r="E13" s="104"/>
      <c r="G13" s="52" t="s">
        <v>43</v>
      </c>
      <c r="I13" s="19">
        <f>I12+I11</f>
        <v>4295.7786175325346</v>
      </c>
      <c r="K13" s="88" t="s">
        <v>50</v>
      </c>
      <c r="L13" s="89"/>
      <c r="M13" s="90"/>
    </row>
    <row r="14" spans="2:13" ht="16.5" thickBot="1" x14ac:dyDescent="0.3">
      <c r="B14" s="93" t="s">
        <v>20</v>
      </c>
      <c r="C14" s="94"/>
      <c r="D14" s="94"/>
      <c r="E14" s="95"/>
      <c r="G14" s="44" t="s">
        <v>55</v>
      </c>
      <c r="H14" s="45"/>
      <c r="I14" s="20">
        <f>SUM(E18:E29)</f>
        <v>2480</v>
      </c>
      <c r="K14" s="109" t="s">
        <v>0</v>
      </c>
      <c r="L14" s="110"/>
      <c r="M14" s="15">
        <f>I6</f>
        <v>800000</v>
      </c>
    </row>
    <row r="15" spans="2:13" ht="15.75" thickBot="1" x14ac:dyDescent="0.3">
      <c r="B15" s="53" t="s">
        <v>4</v>
      </c>
      <c r="C15" s="54" t="s">
        <v>5</v>
      </c>
      <c r="D15" s="54" t="s">
        <v>6</v>
      </c>
      <c r="E15" s="55" t="s">
        <v>7</v>
      </c>
      <c r="G15" s="102" t="s">
        <v>64</v>
      </c>
      <c r="H15" s="103"/>
      <c r="I15" s="104"/>
      <c r="K15" s="40" t="s">
        <v>56</v>
      </c>
      <c r="L15" s="1">
        <v>0.05</v>
      </c>
      <c r="M15" s="15">
        <f>M14*L15</f>
        <v>40000</v>
      </c>
    </row>
    <row r="16" spans="2:13" x14ac:dyDescent="0.25">
      <c r="B16" s="40" t="s">
        <v>39</v>
      </c>
      <c r="C16" s="56">
        <v>250000</v>
      </c>
      <c r="D16" s="12">
        <v>3.2500000000000001E-2</v>
      </c>
      <c r="E16" s="7">
        <v>1800</v>
      </c>
      <c r="G16" s="88" t="s">
        <v>49</v>
      </c>
      <c r="H16" s="89"/>
      <c r="I16" s="90"/>
      <c r="K16" s="57" t="s">
        <v>15</v>
      </c>
      <c r="L16" s="58"/>
      <c r="M16" s="15">
        <f>M14-M15</f>
        <v>760000</v>
      </c>
    </row>
    <row r="17" spans="2:13" x14ac:dyDescent="0.25">
      <c r="B17" s="59" t="s">
        <v>30</v>
      </c>
      <c r="C17" s="9">
        <v>100000</v>
      </c>
      <c r="D17" s="3">
        <v>8.5000000000000006E-2</v>
      </c>
      <c r="E17" s="8">
        <v>750</v>
      </c>
      <c r="G17" s="40" t="s">
        <v>0</v>
      </c>
      <c r="H17" s="4"/>
      <c r="I17" s="6">
        <f>I6</f>
        <v>800000</v>
      </c>
      <c r="K17" s="57" t="s">
        <v>58</v>
      </c>
      <c r="L17" s="58"/>
      <c r="M17" s="60">
        <v>360</v>
      </c>
    </row>
    <row r="18" spans="2:13" x14ac:dyDescent="0.25">
      <c r="B18" s="59" t="s">
        <v>8</v>
      </c>
      <c r="C18" s="9">
        <v>10000</v>
      </c>
      <c r="D18" s="3">
        <v>0.24</v>
      </c>
      <c r="E18" s="8">
        <v>300</v>
      </c>
      <c r="G18" s="40" t="s">
        <v>25</v>
      </c>
      <c r="H18" s="28">
        <f>I18/I17</f>
        <v>0.21491250000000001</v>
      </c>
      <c r="I18" s="6">
        <f>E12-SUM(C18:C29)</f>
        <v>171930</v>
      </c>
      <c r="K18" s="57" t="s">
        <v>16</v>
      </c>
      <c r="L18" s="58"/>
      <c r="M18" s="61">
        <v>6.5000000000000002E-2</v>
      </c>
    </row>
    <row r="19" spans="2:13" x14ac:dyDescent="0.25">
      <c r="B19" s="59" t="s">
        <v>11</v>
      </c>
      <c r="C19" s="9">
        <v>5000</v>
      </c>
      <c r="D19" s="3">
        <v>0.22</v>
      </c>
      <c r="E19" s="8">
        <v>380</v>
      </c>
      <c r="G19" s="40" t="s">
        <v>15</v>
      </c>
      <c r="H19" s="4"/>
      <c r="I19" s="6">
        <f>I17-I18</f>
        <v>628070</v>
      </c>
      <c r="K19" s="57" t="s">
        <v>17</v>
      </c>
      <c r="L19" s="58"/>
      <c r="M19" s="16">
        <f>PMT(M18/12,M17,-M16)</f>
        <v>4803.7169785465248</v>
      </c>
    </row>
    <row r="20" spans="2:13" x14ac:dyDescent="0.25">
      <c r="B20" s="59" t="s">
        <v>9</v>
      </c>
      <c r="C20" s="9">
        <v>20000</v>
      </c>
      <c r="D20" s="3">
        <v>0.08</v>
      </c>
      <c r="E20" s="8">
        <v>600</v>
      </c>
      <c r="G20" s="40" t="s">
        <v>58</v>
      </c>
      <c r="H20" s="4"/>
      <c r="I20" s="17">
        <f>I9</f>
        <v>360</v>
      </c>
      <c r="K20" s="57" t="s">
        <v>59</v>
      </c>
      <c r="L20" s="58"/>
      <c r="M20" s="83">
        <v>950</v>
      </c>
    </row>
    <row r="21" spans="2:13" ht="17.25" x14ac:dyDescent="0.4">
      <c r="B21" s="59" t="s">
        <v>9</v>
      </c>
      <c r="C21" s="9">
        <v>20000</v>
      </c>
      <c r="D21" s="3">
        <v>7.0000000000000007E-2</v>
      </c>
      <c r="E21" s="8">
        <v>600</v>
      </c>
      <c r="G21" s="40" t="s">
        <v>16</v>
      </c>
      <c r="I21" s="2">
        <v>6.5000000000000002E-2</v>
      </c>
      <c r="K21" s="62" t="s">
        <v>41</v>
      </c>
      <c r="L21" s="58"/>
      <c r="M21" s="19">
        <f>M19+M20</f>
        <v>5753.7169785465248</v>
      </c>
    </row>
    <row r="22" spans="2:13" ht="15.75" thickBot="1" x14ac:dyDescent="0.3">
      <c r="B22" s="59" t="s">
        <v>10</v>
      </c>
      <c r="C22" s="9">
        <v>20000</v>
      </c>
      <c r="D22" s="3">
        <v>0.09</v>
      </c>
      <c r="E22" s="8">
        <v>600</v>
      </c>
      <c r="G22" s="40" t="s">
        <v>17</v>
      </c>
      <c r="I22" s="6">
        <f>PMT(I21/12,I20,-I19)</f>
        <v>3969.8296351522577</v>
      </c>
      <c r="K22" s="63" t="s">
        <v>44</v>
      </c>
      <c r="L22" s="64"/>
      <c r="M22" s="21">
        <f>(SUM(E18:E29))+M10</f>
        <v>2180</v>
      </c>
    </row>
    <row r="23" spans="2:13" ht="15.75" thickBot="1" x14ac:dyDescent="0.3">
      <c r="B23" s="65" t="s">
        <v>13</v>
      </c>
      <c r="C23" s="9"/>
      <c r="D23" s="3"/>
      <c r="E23" s="8"/>
      <c r="G23" s="57" t="s">
        <v>59</v>
      </c>
      <c r="I23" s="82">
        <v>800</v>
      </c>
    </row>
    <row r="24" spans="2:13" ht="20.25" x14ac:dyDescent="0.4">
      <c r="B24" s="65" t="s">
        <v>13</v>
      </c>
      <c r="C24" s="9"/>
      <c r="D24" s="3"/>
      <c r="E24" s="8"/>
      <c r="G24" s="52" t="s">
        <v>41</v>
      </c>
      <c r="I24" s="22">
        <f>I23+I22</f>
        <v>4769.8296351522577</v>
      </c>
      <c r="K24" s="85" t="s">
        <v>35</v>
      </c>
      <c r="L24" s="86"/>
      <c r="M24" s="87"/>
    </row>
    <row r="25" spans="2:13" x14ac:dyDescent="0.25">
      <c r="B25" s="65" t="s">
        <v>13</v>
      </c>
      <c r="C25" s="9"/>
      <c r="D25" s="3"/>
      <c r="E25" s="8"/>
      <c r="G25" s="44" t="s">
        <v>55</v>
      </c>
      <c r="H25" s="45"/>
      <c r="I25" s="20">
        <v>0</v>
      </c>
      <c r="K25" s="88" t="s">
        <v>42</v>
      </c>
      <c r="L25" s="89"/>
      <c r="M25" s="90"/>
    </row>
    <row r="26" spans="2:13" ht="15.75" thickBot="1" x14ac:dyDescent="0.3">
      <c r="B26" s="65" t="s">
        <v>13</v>
      </c>
      <c r="C26" s="9"/>
      <c r="D26" s="3"/>
      <c r="E26" s="8"/>
      <c r="G26" s="40"/>
      <c r="I26" s="51"/>
      <c r="K26" s="40" t="s">
        <v>36</v>
      </c>
      <c r="M26" s="6">
        <f>C30</f>
        <v>425000</v>
      </c>
    </row>
    <row r="27" spans="2:13" ht="18.75" x14ac:dyDescent="0.3">
      <c r="B27" s="65" t="s">
        <v>13</v>
      </c>
      <c r="C27" s="9"/>
      <c r="D27" s="3"/>
      <c r="E27" s="8"/>
      <c r="G27" s="96" t="s">
        <v>23</v>
      </c>
      <c r="H27" s="97"/>
      <c r="I27" s="98"/>
      <c r="K27" s="40" t="s">
        <v>58</v>
      </c>
      <c r="L27" s="32">
        <v>360</v>
      </c>
      <c r="M27" s="14"/>
    </row>
    <row r="28" spans="2:13" x14ac:dyDescent="0.25">
      <c r="B28" s="65" t="s">
        <v>13</v>
      </c>
      <c r="C28" s="9"/>
      <c r="D28" s="3"/>
      <c r="E28" s="8"/>
      <c r="G28" s="91" t="s">
        <v>34</v>
      </c>
      <c r="H28" s="92"/>
      <c r="I28" s="29">
        <f>E31</f>
        <v>5030</v>
      </c>
      <c r="K28" s="40" t="s">
        <v>16</v>
      </c>
      <c r="L28" s="5">
        <v>7.0000000000000007E-2</v>
      </c>
      <c r="M28" s="14"/>
    </row>
    <row r="29" spans="2:13" x14ac:dyDescent="0.25">
      <c r="B29" s="65" t="s">
        <v>13</v>
      </c>
      <c r="C29" s="9"/>
      <c r="D29" s="3"/>
      <c r="E29" s="8"/>
      <c r="G29" s="91" t="s">
        <v>46</v>
      </c>
      <c r="H29" s="92"/>
      <c r="I29" s="29">
        <f>M31</f>
        <v>3277.5356045115286</v>
      </c>
      <c r="K29" s="40" t="s">
        <v>17</v>
      </c>
      <c r="M29" s="13">
        <f>PMT(L28/12,L27,-M26)</f>
        <v>2827.5356045115286</v>
      </c>
    </row>
    <row r="30" spans="2:13" x14ac:dyDescent="0.25">
      <c r="B30" s="66" t="s">
        <v>18</v>
      </c>
      <c r="C30" s="27">
        <f>SUM(C16:C29)</f>
        <v>425000</v>
      </c>
      <c r="D30" s="77"/>
      <c r="E30" s="78"/>
      <c r="G30" s="91" t="s">
        <v>51</v>
      </c>
      <c r="H30" s="92"/>
      <c r="I30" s="29">
        <f>I14+I13</f>
        <v>6775.7786175325346</v>
      </c>
      <c r="K30" s="40" t="s">
        <v>33</v>
      </c>
      <c r="M30" s="67">
        <v>450</v>
      </c>
    </row>
    <row r="31" spans="2:13" x14ac:dyDescent="0.25">
      <c r="B31" s="40" t="s">
        <v>19</v>
      </c>
      <c r="C31" s="79"/>
      <c r="D31"/>
      <c r="E31" s="26">
        <f>SUM(E16:E29)</f>
        <v>5030</v>
      </c>
      <c r="G31" s="91" t="s">
        <v>52</v>
      </c>
      <c r="H31" s="92"/>
      <c r="I31" s="29">
        <f>I25+I24</f>
        <v>4769.8296351522577</v>
      </c>
      <c r="K31" s="52" t="s">
        <v>41</v>
      </c>
      <c r="M31" s="23">
        <f>M30+M29</f>
        <v>3277.5356045115286</v>
      </c>
    </row>
    <row r="32" spans="2:13" x14ac:dyDescent="0.25">
      <c r="B32" s="68" t="s">
        <v>12</v>
      </c>
      <c r="C32" s="80"/>
      <c r="D32" s="25">
        <f>((C16*D16)+(C17*D17)+(C18*D18)+(C19*D19)+(C20*D20)+(C21*D21)+(C22*D22)+(C23*D23)+(C24*D24)+(C25*D25)+(C26*D26)+(C27*D27)+(C28*D28))/C30</f>
        <v>5.8647058823529413E-2</v>
      </c>
      <c r="E32" s="81"/>
      <c r="G32" s="91" t="s">
        <v>53</v>
      </c>
      <c r="H32" s="92"/>
      <c r="I32" s="29">
        <f>M22+M21</f>
        <v>7933.7169785465248</v>
      </c>
      <c r="K32" s="40" t="s">
        <v>37</v>
      </c>
      <c r="M32" s="13">
        <f>M29+M30-E16-E17</f>
        <v>727.53560451152862</v>
      </c>
    </row>
    <row r="33" spans="2:13" x14ac:dyDescent="0.25">
      <c r="B33" s="40"/>
      <c r="E33" s="51"/>
      <c r="G33" s="107" t="s">
        <v>61</v>
      </c>
      <c r="H33" s="108"/>
      <c r="I33" s="30">
        <f>I28-I29</f>
        <v>1752.4643954884714</v>
      </c>
      <c r="K33" s="40" t="s">
        <v>38</v>
      </c>
      <c r="M33" s="6">
        <f>SUM(E18:E29)</f>
        <v>2480</v>
      </c>
    </row>
    <row r="34" spans="2:13" x14ac:dyDescent="0.25">
      <c r="B34" s="69"/>
      <c r="C34" s="70"/>
      <c r="D34" s="70"/>
      <c r="E34" s="71"/>
      <c r="G34" s="105" t="s">
        <v>62</v>
      </c>
      <c r="H34" s="106"/>
      <c r="I34" s="31">
        <f>I30-I31</f>
        <v>2005.9489823802769</v>
      </c>
      <c r="K34" s="44" t="s">
        <v>45</v>
      </c>
      <c r="L34" s="45"/>
      <c r="M34" s="20">
        <f>M33-M32</f>
        <v>1752.4643954884714</v>
      </c>
    </row>
    <row r="35" spans="2:13" ht="15.75" customHeight="1" x14ac:dyDescent="0.25">
      <c r="B35" s="69"/>
      <c r="C35" s="70"/>
      <c r="D35" s="70"/>
      <c r="E35" s="71"/>
      <c r="G35" s="107" t="s">
        <v>63</v>
      </c>
      <c r="H35" s="108"/>
      <c r="I35" s="31">
        <f>I32-I31</f>
        <v>3163.8873433942672</v>
      </c>
    </row>
    <row r="36" spans="2:13" ht="24" thickBot="1" x14ac:dyDescent="0.4">
      <c r="B36" s="72"/>
      <c r="C36" s="73"/>
      <c r="D36" s="73"/>
      <c r="E36" s="74"/>
      <c r="G36" s="75"/>
      <c r="H36" s="76"/>
      <c r="I36" s="74"/>
    </row>
    <row r="43" spans="2:13" x14ac:dyDescent="0.25">
      <c r="B43" s="84"/>
      <c r="C43" s="84"/>
      <c r="D43" s="84"/>
      <c r="E43" s="84"/>
      <c r="G43" s="84"/>
      <c r="H43" s="84"/>
      <c r="I43" s="84"/>
    </row>
  </sheetData>
  <sheetProtection algorithmName="SHA-512" hashValue="jlCxHa7asGX6bbm66bVTWuNEcmiO4eZR9jISvC1upVz+FA6GTJLhYs4nVsu35D9El7g6PTO1sA0FohdQk+SWUQ==" saltValue="4kDYOPOx5Lws8758y3+vuQ==" spinCount="100000" sheet="1" selectLockedCells="1"/>
  <mergeCells count="23">
    <mergeCell ref="G34:H34"/>
    <mergeCell ref="G35:H35"/>
    <mergeCell ref="K13:M13"/>
    <mergeCell ref="K14:L14"/>
    <mergeCell ref="G29:H29"/>
    <mergeCell ref="G33:H33"/>
    <mergeCell ref="G15:I15"/>
    <mergeCell ref="K4:M4"/>
    <mergeCell ref="K5:M5"/>
    <mergeCell ref="G32:H32"/>
    <mergeCell ref="B14:E14"/>
    <mergeCell ref="G4:I4"/>
    <mergeCell ref="G5:I5"/>
    <mergeCell ref="G16:I16"/>
    <mergeCell ref="B4:E4"/>
    <mergeCell ref="G27:I27"/>
    <mergeCell ref="G28:H28"/>
    <mergeCell ref="G30:H30"/>
    <mergeCell ref="G31:H31"/>
    <mergeCell ref="K24:M24"/>
    <mergeCell ref="K25:M25"/>
    <mergeCell ref="K12:M12"/>
    <mergeCell ref="B13:E13"/>
  </mergeCells>
  <phoneticPr fontId="2" type="noConversion"/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5c8b331a-0455-4d2f-a192-b7cb78476ec6}" enabled="0" method="" siteId="{5c8b331a-0455-4d2f-a192-b7cb78476ec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Langei</dc:creator>
  <cp:lastModifiedBy>Dylan Langei</cp:lastModifiedBy>
  <cp:lastPrinted>2023-11-08T18:24:07Z</cp:lastPrinted>
  <dcterms:created xsi:type="dcterms:W3CDTF">2023-10-26T19:46:26Z</dcterms:created>
  <dcterms:modified xsi:type="dcterms:W3CDTF">2024-02-02T18:01:26Z</dcterms:modified>
</cp:coreProperties>
</file>